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ebastián\Paper ROCK\Respuesta paper ROCK ss\Para subir en la respuesta\subir 1-11-22\datos xls para subir a eLife\datos xls chequeados\datos xls para subir a eLife\"/>
    </mc:Choice>
  </mc:AlternateContent>
  <bookViews>
    <workbookView xWindow="0" yWindow="0" windowWidth="28800" windowHeight="12300" activeTab="1"/>
  </bookViews>
  <sheets>
    <sheet name="Figure 5- figure supplement 1 A" sheetId="2" r:id="rId1"/>
    <sheet name="Figure 5- figure supplement 1 B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" i="3" l="1"/>
  <c r="E47" i="3"/>
  <c r="D47" i="3"/>
  <c r="S46" i="3"/>
  <c r="P46" i="3"/>
  <c r="N46" i="3"/>
  <c r="G46" i="3"/>
  <c r="E46" i="3"/>
  <c r="D46" i="3"/>
  <c r="C46" i="3"/>
  <c r="S45" i="3"/>
  <c r="R45" i="3"/>
  <c r="Q45" i="3"/>
  <c r="P45" i="3"/>
  <c r="N45" i="3"/>
  <c r="H45" i="3"/>
  <c r="G45" i="3"/>
  <c r="F45" i="3"/>
  <c r="E45" i="3"/>
  <c r="D45" i="3"/>
  <c r="C45" i="3"/>
  <c r="S43" i="3"/>
  <c r="S44" i="3" s="1"/>
  <c r="R43" i="3"/>
  <c r="R46" i="3" s="1"/>
  <c r="Q43" i="3"/>
  <c r="Q47" i="3" s="1"/>
  <c r="P43" i="3"/>
  <c r="P44" i="3" s="1"/>
  <c r="O43" i="3"/>
  <c r="O47" i="3" s="1"/>
  <c r="N43" i="3"/>
  <c r="N44" i="3" s="1"/>
  <c r="H43" i="3"/>
  <c r="H46" i="3" s="1"/>
  <c r="G43" i="3"/>
  <c r="G44" i="3" s="1"/>
  <c r="F43" i="3"/>
  <c r="F44" i="3" s="1"/>
  <c r="E43" i="3"/>
  <c r="E44" i="3" s="1"/>
  <c r="D43" i="3"/>
  <c r="D44" i="3" s="1"/>
  <c r="C43" i="3"/>
  <c r="C44" i="3" s="1"/>
  <c r="G23" i="3"/>
  <c r="F23" i="3"/>
  <c r="I22" i="3"/>
  <c r="D22" i="3"/>
  <c r="I21" i="3"/>
  <c r="H21" i="3"/>
  <c r="G21" i="3"/>
  <c r="F21" i="3"/>
  <c r="E21" i="3"/>
  <c r="D21" i="3"/>
  <c r="I20" i="3"/>
  <c r="D20" i="3"/>
  <c r="I19" i="3"/>
  <c r="H19" i="3"/>
  <c r="H20" i="3" s="1"/>
  <c r="G19" i="3"/>
  <c r="G22" i="3" s="1"/>
  <c r="F19" i="3"/>
  <c r="F22" i="3" s="1"/>
  <c r="E19" i="3"/>
  <c r="E22" i="3" s="1"/>
  <c r="D19" i="3"/>
  <c r="R44" i="3" l="1"/>
  <c r="O46" i="3"/>
  <c r="H44" i="3"/>
  <c r="H22" i="3"/>
  <c r="F20" i="3"/>
  <c r="G20" i="3"/>
  <c r="Q46" i="3"/>
  <c r="O44" i="3"/>
  <c r="E23" i="3"/>
  <c r="Q44" i="3"/>
  <c r="F47" i="3"/>
  <c r="F46" i="3"/>
  <c r="E20" i="3"/>
</calcChain>
</file>

<file path=xl/sharedStrings.xml><?xml version="1.0" encoding="utf-8"?>
<sst xmlns="http://schemas.openxmlformats.org/spreadsheetml/2006/main" count="195" uniqueCount="50">
  <si>
    <t>Citogenetic 32uM fasudil</t>
  </si>
  <si>
    <t>Exp 1 Fasudil</t>
  </si>
  <si>
    <t>Chromatidic</t>
  </si>
  <si>
    <t>Chromosomic</t>
  </si>
  <si>
    <t>Gaps</t>
  </si>
  <si>
    <t>Breaks</t>
  </si>
  <si>
    <t>Exch</t>
  </si>
  <si>
    <t>Metaphase</t>
  </si>
  <si>
    <t>total</t>
  </si>
  <si>
    <t>SCR</t>
  </si>
  <si>
    <t>NT</t>
  </si>
  <si>
    <t>Total Aberrations</t>
  </si>
  <si>
    <t>Olap 0.5uM</t>
  </si>
  <si>
    <t>Fasudil 16uM</t>
  </si>
  <si>
    <t>shBRCA2.3</t>
  </si>
  <si>
    <t>Fasudil 4uM</t>
  </si>
  <si>
    <t>Exp 2 Fasudil</t>
  </si>
  <si>
    <t>Total chromatidic frecuency</t>
  </si>
  <si>
    <t>Exp 3</t>
  </si>
  <si>
    <t>B2.3</t>
  </si>
  <si>
    <t>Exp 4</t>
  </si>
  <si>
    <t>Total Exchanges</t>
  </si>
  <si>
    <t>Total Chromosomic frecuency</t>
  </si>
  <si>
    <t>Total</t>
  </si>
  <si>
    <t xml:space="preserve">Fasudil </t>
  </si>
  <si>
    <t>MN exp1</t>
  </si>
  <si>
    <t>HCT116</t>
  </si>
  <si>
    <t>HCT p21-</t>
  </si>
  <si>
    <t>NT SCR</t>
  </si>
  <si>
    <t>NT B2</t>
  </si>
  <si>
    <t>SCR Ola 0,5uM</t>
  </si>
  <si>
    <t>B2 Ola 0.5uM</t>
  </si>
  <si>
    <t>SCR Fasudil 32uM</t>
  </si>
  <si>
    <t>B2 Fasudil 32uM</t>
  </si>
  <si>
    <t>Binucleadas</t>
  </si>
  <si>
    <t>1M</t>
  </si>
  <si>
    <t>2M</t>
  </si>
  <si>
    <t>3M</t>
  </si>
  <si>
    <t>4M</t>
  </si>
  <si>
    <t>Rosetas/Multinucleated cells</t>
  </si>
  <si>
    <t>Rosetas con MN</t>
  </si>
  <si>
    <t>%MN in binucleated cells</t>
  </si>
  <si>
    <t>% Multinucleated cells</t>
  </si>
  <si>
    <t>with MN</t>
  </si>
  <si>
    <t>MN exp3</t>
  </si>
  <si>
    <t>Exp 2</t>
  </si>
  <si>
    <t>Faltó B1 Fasudil 32uM</t>
  </si>
  <si>
    <t>MN</t>
  </si>
  <si>
    <r>
      <t>Frequency of chromosome aberrations in shScramble or shBRCA2 HCT116</t>
    </r>
    <r>
      <rPr>
        <b/>
        <vertAlign val="superscript"/>
        <sz val="11"/>
        <color theme="1"/>
        <rFont val="Arial"/>
        <family val="2"/>
      </rPr>
      <t>p21-/-</t>
    </r>
    <r>
      <rPr>
        <b/>
        <sz val="11"/>
        <color theme="1"/>
        <rFont val="Arial"/>
        <family val="2"/>
      </rPr>
      <t xml:space="preserve"> cells following treatment with olaparib (0.5 μM) or Fasudil (32 μM) </t>
    </r>
  </si>
  <si>
    <r>
      <t>Percent of shScramble or shBRCA2 HCT116</t>
    </r>
    <r>
      <rPr>
        <b/>
        <vertAlign val="superscript"/>
        <sz val="11"/>
        <color theme="1"/>
        <rFont val="Arial"/>
        <family val="2"/>
      </rPr>
      <t>p21-/-</t>
    </r>
    <r>
      <rPr>
        <b/>
        <sz val="11"/>
        <color theme="1"/>
        <rFont val="Arial"/>
        <family val="2"/>
      </rPr>
      <t xml:space="preserve"> cells with micronuclei in binucleated cells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</si>
</sst>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 applyAlignment="1">
      <alignment horizontal="center"/>
    </xf>
    <xf numFmtId="164" fontId="0" fillId="0" borderId="6" xfId="0" applyNumberFormat="1" applyBorder="1"/>
    <xf numFmtId="0" fontId="0" fillId="0" borderId="2" xfId="0" applyFill="1" applyBorder="1"/>
    <xf numFmtId="0" fontId="0" fillId="2" borderId="0" xfId="0" applyFill="1"/>
    <xf numFmtId="0" fontId="1" fillId="0" borderId="2" xfId="0" applyFont="1" applyBorder="1"/>
    <xf numFmtId="0" fontId="0" fillId="0" borderId="6" xfId="0" applyBorder="1"/>
    <xf numFmtId="0" fontId="1" fillId="0" borderId="2" xfId="0" applyFont="1" applyFill="1" applyBorder="1"/>
    <xf numFmtId="0" fontId="0" fillId="0" borderId="0" xfId="0" applyBorder="1"/>
    <xf numFmtId="0" fontId="0" fillId="0" borderId="0" xfId="0" applyAlignment="1"/>
    <xf numFmtId="0" fontId="2" fillId="0" borderId="9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3" xfId="0" applyBorder="1"/>
    <xf numFmtId="0" fontId="1" fillId="0" borderId="14" xfId="0" applyFont="1" applyBorder="1"/>
    <xf numFmtId="0" fontId="1" fillId="0" borderId="15" xfId="0" applyFont="1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4" xfId="0" applyBorder="1"/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0" fontId="2" fillId="0" borderId="3" xfId="0" applyFont="1" applyBorder="1" applyAlignment="1">
      <alignment horizontal="center"/>
    </xf>
    <xf numFmtId="0" fontId="0" fillId="0" borderId="4" xfId="0" applyFont="1" applyBorder="1"/>
    <xf numFmtId="0" fontId="0" fillId="0" borderId="2" xfId="0" applyFont="1" applyBorder="1"/>
    <xf numFmtId="0" fontId="0" fillId="0" borderId="7" xfId="0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164" fontId="0" fillId="0" borderId="29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31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31" xfId="0" applyNumberFormat="1" applyBorder="1" applyAlignment="1">
      <alignment horizontal="center"/>
    </xf>
    <xf numFmtId="164" fontId="0" fillId="0" borderId="29" xfId="0" applyNumberFormat="1" applyBorder="1"/>
    <xf numFmtId="164" fontId="0" fillId="0" borderId="32" xfId="0" applyNumberFormat="1" applyBorder="1"/>
    <xf numFmtId="0" fontId="0" fillId="3" borderId="0" xfId="0" applyFill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27" xfId="0" applyBorder="1"/>
    <xf numFmtId="165" fontId="0" fillId="3" borderId="0" xfId="0" applyNumberFormat="1" applyFill="1"/>
    <xf numFmtId="165" fontId="0" fillId="2" borderId="0" xfId="0" applyNumberFormat="1" applyFill="1"/>
    <xf numFmtId="0" fontId="0" fillId="4" borderId="0" xfId="0" applyFill="1" applyBorder="1"/>
    <xf numFmtId="0" fontId="0" fillId="4" borderId="0" xfId="0" applyFill="1"/>
    <xf numFmtId="2" fontId="0" fillId="0" borderId="0" xfId="0" applyNumberFormat="1"/>
    <xf numFmtId="0" fontId="0" fillId="0" borderId="0" xfId="0" applyFill="1"/>
    <xf numFmtId="0" fontId="0" fillId="0" borderId="2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/>
    <xf numFmtId="0" fontId="0" fillId="0" borderId="16" xfId="0" applyFill="1" applyBorder="1" applyAlignment="1">
      <alignment horizontal="center"/>
    </xf>
    <xf numFmtId="0" fontId="0" fillId="0" borderId="17" xfId="0" applyFill="1" applyBorder="1"/>
    <xf numFmtId="0" fontId="0" fillId="0" borderId="15" xfId="0" applyFill="1" applyBorder="1"/>
    <xf numFmtId="164" fontId="0" fillId="0" borderId="0" xfId="0" applyNumberFormat="1" applyFill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/>
    <xf numFmtId="0" fontId="0" fillId="0" borderId="20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zoomScale="70" zoomScaleNormal="70" workbookViewId="0">
      <selection activeCell="K4" sqref="K4"/>
    </sheetView>
  </sheetViews>
  <sheetFormatPr baseColWidth="10" defaultRowHeight="15" x14ac:dyDescent="0.25"/>
  <sheetData>
    <row r="1" spans="1:33" ht="17.25" x14ac:dyDescent="0.25">
      <c r="A1" s="107" t="s">
        <v>48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4" spans="1:33" x14ac:dyDescent="0.25">
      <c r="A4" t="s">
        <v>0</v>
      </c>
    </row>
    <row r="5" spans="1:33" x14ac:dyDescent="0.25">
      <c r="A5" t="s">
        <v>1</v>
      </c>
    </row>
    <row r="6" spans="1:33" x14ac:dyDescent="0.25">
      <c r="E6" s="82" t="s">
        <v>2</v>
      </c>
      <c r="F6" s="82"/>
      <c r="G6" s="82"/>
      <c r="H6" s="82" t="s">
        <v>3</v>
      </c>
      <c r="I6" s="82"/>
      <c r="J6" s="82"/>
      <c r="K6" s="1"/>
      <c r="L6" s="83" t="s">
        <v>2</v>
      </c>
      <c r="M6" s="84"/>
      <c r="N6" s="84"/>
      <c r="Z6" s="72"/>
      <c r="AA6" s="72"/>
      <c r="AB6" s="72"/>
      <c r="AC6" s="72"/>
      <c r="AD6" s="72"/>
      <c r="AE6" s="72"/>
      <c r="AF6" s="72"/>
      <c r="AG6" s="72"/>
    </row>
    <row r="7" spans="1:33" x14ac:dyDescent="0.25">
      <c r="E7" s="1" t="s">
        <v>4</v>
      </c>
      <c r="F7" s="1" t="s">
        <v>5</v>
      </c>
      <c r="G7" s="1" t="s">
        <v>6</v>
      </c>
      <c r="H7" s="1" t="s">
        <v>4</v>
      </c>
      <c r="I7" s="1" t="s">
        <v>5</v>
      </c>
      <c r="J7" s="1" t="s">
        <v>6</v>
      </c>
      <c r="K7" s="2" t="s">
        <v>7</v>
      </c>
      <c r="L7" s="2" t="s">
        <v>4</v>
      </c>
      <c r="M7" s="3" t="s">
        <v>5</v>
      </c>
      <c r="N7" s="3" t="s">
        <v>6</v>
      </c>
      <c r="O7" s="4" t="s">
        <v>8</v>
      </c>
      <c r="P7" s="1" t="s">
        <v>4</v>
      </c>
      <c r="Q7" s="1" t="s">
        <v>5</v>
      </c>
      <c r="R7" s="1" t="s">
        <v>6</v>
      </c>
      <c r="Z7" s="72"/>
      <c r="AA7" s="72"/>
      <c r="AB7" s="72"/>
      <c r="AC7" s="72"/>
      <c r="AD7" s="72"/>
      <c r="AE7" s="72"/>
      <c r="AF7" s="72"/>
      <c r="AG7" s="72"/>
    </row>
    <row r="8" spans="1:33" x14ac:dyDescent="0.25">
      <c r="C8" s="76" t="s">
        <v>9</v>
      </c>
      <c r="D8" t="s">
        <v>10</v>
      </c>
      <c r="E8">
        <v>0</v>
      </c>
      <c r="F8">
        <v>15</v>
      </c>
      <c r="G8">
        <v>2</v>
      </c>
      <c r="H8">
        <v>0</v>
      </c>
      <c r="I8">
        <v>0</v>
      </c>
      <c r="J8">
        <v>0</v>
      </c>
      <c r="K8" s="5">
        <v>50</v>
      </c>
      <c r="L8" s="6">
        <v>0</v>
      </c>
      <c r="M8" s="7">
        <v>0.3</v>
      </c>
      <c r="N8" s="7">
        <v>0.04</v>
      </c>
      <c r="O8">
        <v>0.34</v>
      </c>
      <c r="P8">
        <v>0</v>
      </c>
      <c r="Q8">
        <v>0.3</v>
      </c>
      <c r="R8">
        <v>0.04</v>
      </c>
      <c r="Z8" s="72"/>
      <c r="AA8" s="72"/>
      <c r="AB8" s="72"/>
      <c r="AC8" s="72"/>
      <c r="AD8" s="104" t="s">
        <v>11</v>
      </c>
      <c r="AE8" s="104"/>
      <c r="AF8" s="104"/>
      <c r="AG8" s="72"/>
    </row>
    <row r="9" spans="1:33" x14ac:dyDescent="0.25">
      <c r="C9" s="76"/>
      <c r="D9" t="s">
        <v>12</v>
      </c>
      <c r="E9" s="8">
        <v>4</v>
      </c>
      <c r="F9" s="8">
        <v>11</v>
      </c>
      <c r="G9" s="8">
        <v>1</v>
      </c>
      <c r="H9" s="8">
        <v>0</v>
      </c>
      <c r="I9" s="8">
        <v>0</v>
      </c>
      <c r="J9" s="8">
        <v>0</v>
      </c>
      <c r="K9" s="5">
        <v>50</v>
      </c>
      <c r="L9" s="6">
        <v>0.08</v>
      </c>
      <c r="M9" s="7">
        <v>0.22</v>
      </c>
      <c r="N9" s="7">
        <v>0.02</v>
      </c>
      <c r="O9">
        <v>0.32</v>
      </c>
      <c r="P9">
        <v>0.08</v>
      </c>
      <c r="Q9">
        <v>0.22</v>
      </c>
      <c r="R9">
        <v>0.02</v>
      </c>
      <c r="Z9" s="72"/>
      <c r="AA9" s="72"/>
      <c r="AB9" s="72"/>
      <c r="AC9" s="72"/>
      <c r="AD9" s="105" t="s">
        <v>4</v>
      </c>
      <c r="AE9" s="105" t="s">
        <v>5</v>
      </c>
      <c r="AF9" s="105" t="s">
        <v>6</v>
      </c>
      <c r="AG9" s="72"/>
    </row>
    <row r="10" spans="1:33" x14ac:dyDescent="0.25">
      <c r="C10" s="76"/>
      <c r="D10" s="9" t="s">
        <v>13</v>
      </c>
      <c r="E10" s="10">
        <v>0</v>
      </c>
      <c r="F10" s="11">
        <v>8</v>
      </c>
      <c r="G10" s="11">
        <v>6</v>
      </c>
      <c r="H10" s="11">
        <v>0</v>
      </c>
      <c r="I10" s="11">
        <v>3</v>
      </c>
      <c r="J10" s="11">
        <v>1</v>
      </c>
      <c r="K10" s="12">
        <v>58</v>
      </c>
      <c r="L10" s="13">
        <v>0</v>
      </c>
      <c r="M10" s="14">
        <v>0.13793103448275862</v>
      </c>
      <c r="N10" s="14">
        <v>0.10344827586206896</v>
      </c>
      <c r="O10" s="11">
        <v>0</v>
      </c>
      <c r="P10" s="11">
        <v>5.1724137931034482E-2</v>
      </c>
      <c r="Q10" s="11">
        <v>1.7241379310344827E-2</v>
      </c>
      <c r="R10" s="11">
        <v>0.2413793103448276</v>
      </c>
      <c r="Z10" s="72"/>
      <c r="AA10" s="72"/>
      <c r="AB10" s="104" t="s">
        <v>9</v>
      </c>
      <c r="AC10" s="72" t="s">
        <v>10</v>
      </c>
      <c r="AD10" s="72">
        <v>0</v>
      </c>
      <c r="AE10" s="72">
        <v>0.3</v>
      </c>
      <c r="AF10" s="72">
        <v>0.04</v>
      </c>
      <c r="AG10" s="72"/>
    </row>
    <row r="11" spans="1:33" x14ac:dyDescent="0.25">
      <c r="C11" s="76" t="s">
        <v>14</v>
      </c>
      <c r="D11" t="s">
        <v>10</v>
      </c>
      <c r="E11">
        <v>3</v>
      </c>
      <c r="F11">
        <v>18</v>
      </c>
      <c r="G11">
        <v>3</v>
      </c>
      <c r="H11">
        <v>0</v>
      </c>
      <c r="I11">
        <v>0</v>
      </c>
      <c r="J11">
        <v>0</v>
      </c>
      <c r="K11" s="5">
        <v>50</v>
      </c>
      <c r="L11" s="6">
        <v>0.06</v>
      </c>
      <c r="M11" s="7">
        <v>0.36</v>
      </c>
      <c r="N11" s="7">
        <v>0.06</v>
      </c>
      <c r="O11">
        <v>0.48</v>
      </c>
      <c r="P11">
        <v>0.06</v>
      </c>
      <c r="Q11">
        <v>0.36</v>
      </c>
      <c r="R11">
        <v>0.06</v>
      </c>
      <c r="Z11" s="72"/>
      <c r="AA11" s="72"/>
      <c r="AB11" s="104"/>
      <c r="AC11" s="72" t="s">
        <v>12</v>
      </c>
      <c r="AD11" s="72">
        <v>8.1632653061224483E-2</v>
      </c>
      <c r="AE11" s="72">
        <v>0.22448979591836735</v>
      </c>
      <c r="AF11" s="72">
        <v>2.0408163265306121E-2</v>
      </c>
      <c r="AG11" s="72"/>
    </row>
    <row r="12" spans="1:33" x14ac:dyDescent="0.25">
      <c r="C12" s="76"/>
      <c r="D12" t="s">
        <v>12</v>
      </c>
      <c r="E12">
        <v>9</v>
      </c>
      <c r="F12">
        <v>38</v>
      </c>
      <c r="G12">
        <v>10</v>
      </c>
      <c r="H12">
        <v>0</v>
      </c>
      <c r="I12">
        <v>2</v>
      </c>
      <c r="J12">
        <v>2</v>
      </c>
      <c r="K12" s="5">
        <v>50</v>
      </c>
      <c r="L12" s="6">
        <v>0.18</v>
      </c>
      <c r="M12" s="7">
        <v>0.76</v>
      </c>
      <c r="N12" s="7">
        <v>0.2</v>
      </c>
      <c r="O12">
        <v>1.22</v>
      </c>
      <c r="P12">
        <v>0.18</v>
      </c>
      <c r="Q12">
        <v>0.8</v>
      </c>
      <c r="R12">
        <v>0.24000000000000002</v>
      </c>
      <c r="Z12" s="72"/>
      <c r="AA12" s="72"/>
      <c r="AB12" s="104"/>
      <c r="AC12" s="72" t="s">
        <v>15</v>
      </c>
      <c r="AD12" s="72">
        <v>0.18</v>
      </c>
      <c r="AE12" s="72">
        <v>0.32</v>
      </c>
      <c r="AF12" s="72">
        <v>0.06</v>
      </c>
      <c r="AG12" s="72"/>
    </row>
    <row r="13" spans="1:33" x14ac:dyDescent="0.25">
      <c r="C13" s="76"/>
      <c r="D13" s="9" t="s">
        <v>13</v>
      </c>
      <c r="E13" s="10">
        <v>3</v>
      </c>
      <c r="F13" s="11">
        <v>16</v>
      </c>
      <c r="G13" s="16">
        <v>20</v>
      </c>
      <c r="H13" s="11">
        <v>0</v>
      </c>
      <c r="I13" s="11">
        <v>2</v>
      </c>
      <c r="J13" s="11">
        <v>1</v>
      </c>
      <c r="K13" s="12">
        <v>60</v>
      </c>
      <c r="L13" s="17">
        <v>0.05</v>
      </c>
      <c r="M13" s="14">
        <v>0.26666666666666666</v>
      </c>
      <c r="N13" s="18">
        <v>0.33333333333333331</v>
      </c>
      <c r="O13" s="11">
        <v>0</v>
      </c>
      <c r="P13" s="11">
        <v>3.3333333333333333E-2</v>
      </c>
      <c r="Q13" s="11">
        <v>1.6666666666666666E-2</v>
      </c>
      <c r="R13" s="11">
        <v>0.65</v>
      </c>
      <c r="Z13" s="72"/>
      <c r="AA13" s="72"/>
      <c r="AB13" s="104" t="s">
        <v>14</v>
      </c>
      <c r="AC13" s="72" t="s">
        <v>10</v>
      </c>
      <c r="AD13" s="72">
        <v>0.06</v>
      </c>
      <c r="AE13" s="72">
        <v>0.36</v>
      </c>
      <c r="AF13" s="72">
        <v>0.06</v>
      </c>
      <c r="AG13" s="72"/>
    </row>
    <row r="14" spans="1:33" x14ac:dyDescent="0.25">
      <c r="Z14" s="72"/>
      <c r="AA14" s="72"/>
      <c r="AB14" s="104"/>
      <c r="AC14" s="72" t="s">
        <v>12</v>
      </c>
      <c r="AD14" s="72">
        <v>0.18</v>
      </c>
      <c r="AE14" s="72">
        <v>0.8</v>
      </c>
      <c r="AF14" s="72">
        <v>0.24000000000000002</v>
      </c>
      <c r="AG14" s="72"/>
    </row>
    <row r="15" spans="1:33" x14ac:dyDescent="0.25">
      <c r="A15" t="s">
        <v>16</v>
      </c>
      <c r="K15" s="19"/>
      <c r="L15" s="19"/>
      <c r="M15" s="19"/>
      <c r="N15" s="19"/>
      <c r="O15" s="19"/>
      <c r="Z15" s="72"/>
      <c r="AA15" s="72"/>
      <c r="AB15" s="104"/>
      <c r="AC15" s="72" t="s">
        <v>15</v>
      </c>
      <c r="AD15" s="72">
        <v>0.1</v>
      </c>
      <c r="AE15" s="72">
        <v>0.38</v>
      </c>
      <c r="AF15" s="72">
        <v>0.18000000000000002</v>
      </c>
      <c r="AG15" s="72"/>
    </row>
    <row r="16" spans="1:33" x14ac:dyDescent="0.25">
      <c r="C16" s="20"/>
      <c r="J16" s="72"/>
      <c r="K16" s="85"/>
      <c r="L16" s="86"/>
      <c r="M16" s="86"/>
      <c r="N16" s="86"/>
      <c r="O16" s="36"/>
      <c r="P16" s="72"/>
      <c r="Z16" s="72"/>
      <c r="AA16" s="72"/>
      <c r="AB16" s="72"/>
      <c r="AC16" s="72"/>
      <c r="AD16" s="72"/>
      <c r="AE16" s="72"/>
      <c r="AF16" s="72"/>
      <c r="AG16" s="72"/>
    </row>
    <row r="17" spans="1:33" ht="15.75" thickBot="1" x14ac:dyDescent="0.3">
      <c r="J17" s="72"/>
      <c r="K17" s="72"/>
      <c r="L17" s="72"/>
      <c r="M17" s="72"/>
      <c r="N17" s="72"/>
      <c r="O17" s="72"/>
      <c r="P17" s="72"/>
      <c r="Z17" s="72"/>
      <c r="AA17" s="72"/>
      <c r="AB17" s="72"/>
      <c r="AC17" s="72"/>
      <c r="AD17" s="72"/>
      <c r="AE17" s="72"/>
      <c r="AF17" s="72"/>
      <c r="AG17" s="72"/>
    </row>
    <row r="18" spans="1:33" x14ac:dyDescent="0.25">
      <c r="C18" s="9"/>
      <c r="D18" s="74" t="s">
        <v>2</v>
      </c>
      <c r="E18" s="75"/>
      <c r="F18" s="75"/>
      <c r="G18" s="75" t="s">
        <v>3</v>
      </c>
      <c r="H18" s="75"/>
      <c r="I18" s="75"/>
      <c r="J18" s="87"/>
      <c r="K18" s="88" t="s">
        <v>2</v>
      </c>
      <c r="L18" s="89"/>
      <c r="M18" s="90"/>
      <c r="N18" s="91" t="s">
        <v>3</v>
      </c>
      <c r="O18" s="89"/>
      <c r="P18" s="90"/>
      <c r="Q18" s="22" t="s">
        <v>17</v>
      </c>
      <c r="Z18" s="72"/>
      <c r="AA18" s="72"/>
      <c r="AB18" s="72"/>
      <c r="AC18" s="72"/>
      <c r="AD18" s="72"/>
      <c r="AE18" s="72"/>
      <c r="AF18" s="72"/>
      <c r="AG18" s="72"/>
    </row>
    <row r="19" spans="1:33" x14ac:dyDescent="0.25">
      <c r="C19" s="9"/>
      <c r="D19" s="23" t="s">
        <v>4</v>
      </c>
      <c r="E19" s="24" t="s">
        <v>5</v>
      </c>
      <c r="F19" s="24" t="s">
        <v>6</v>
      </c>
      <c r="G19" s="24" t="s">
        <v>4</v>
      </c>
      <c r="H19" s="24" t="s">
        <v>5</v>
      </c>
      <c r="I19" s="24" t="s">
        <v>6</v>
      </c>
      <c r="J19" s="92" t="s">
        <v>7</v>
      </c>
      <c r="K19" s="93" t="s">
        <v>4</v>
      </c>
      <c r="L19" s="94" t="s">
        <v>5</v>
      </c>
      <c r="M19" s="94" t="s">
        <v>6</v>
      </c>
      <c r="N19" s="94" t="s">
        <v>4</v>
      </c>
      <c r="O19" s="94" t="s">
        <v>5</v>
      </c>
      <c r="P19" s="94" t="s">
        <v>6</v>
      </c>
      <c r="Q19" s="11"/>
      <c r="Z19" s="72"/>
      <c r="AA19" s="72"/>
      <c r="AB19" s="72"/>
      <c r="AC19" s="72"/>
      <c r="AD19" s="72"/>
      <c r="AE19" s="72"/>
      <c r="AF19" s="72"/>
      <c r="AG19" s="72"/>
    </row>
    <row r="20" spans="1:33" x14ac:dyDescent="0.25">
      <c r="B20" s="81" t="s">
        <v>9</v>
      </c>
      <c r="C20" s="9" t="s">
        <v>10</v>
      </c>
      <c r="D20" s="10">
        <v>2</v>
      </c>
      <c r="E20" s="11">
        <v>13</v>
      </c>
      <c r="F20" s="11">
        <v>4</v>
      </c>
      <c r="G20" s="11">
        <v>0</v>
      </c>
      <c r="H20" s="11">
        <v>0</v>
      </c>
      <c r="I20" s="11">
        <v>0</v>
      </c>
      <c r="J20" s="95">
        <v>50</v>
      </c>
      <c r="K20" s="96">
        <v>0.04</v>
      </c>
      <c r="L20" s="14">
        <v>0.26</v>
      </c>
      <c r="M20" s="14">
        <v>0.08</v>
      </c>
      <c r="N20" s="14">
        <v>0</v>
      </c>
      <c r="O20" s="14">
        <v>0</v>
      </c>
      <c r="P20" s="14">
        <v>0</v>
      </c>
      <c r="Q20" s="11">
        <v>0.38</v>
      </c>
    </row>
    <row r="21" spans="1:33" x14ac:dyDescent="0.25">
      <c r="B21" s="81"/>
      <c r="C21" s="27" t="s">
        <v>12</v>
      </c>
      <c r="D21" s="28">
        <v>4</v>
      </c>
      <c r="E21" s="29">
        <v>21</v>
      </c>
      <c r="F21" s="29">
        <v>5</v>
      </c>
      <c r="G21" s="29">
        <v>0</v>
      </c>
      <c r="H21" s="29">
        <v>0</v>
      </c>
      <c r="I21" s="29">
        <v>1</v>
      </c>
      <c r="J21" s="97">
        <v>51</v>
      </c>
      <c r="K21" s="98">
        <v>7.8431372549019607E-2</v>
      </c>
      <c r="L21" s="99">
        <v>0.41176470588235292</v>
      </c>
      <c r="M21" s="99">
        <v>9.8039215686274508E-2</v>
      </c>
      <c r="N21" s="99">
        <v>0</v>
      </c>
      <c r="O21" s="99">
        <v>0</v>
      </c>
      <c r="P21" s="99">
        <v>1.9607843137254902E-2</v>
      </c>
      <c r="Q21" s="30">
        <v>0.58823529411764708</v>
      </c>
    </row>
    <row r="22" spans="1:33" x14ac:dyDescent="0.25">
      <c r="B22" s="20"/>
      <c r="C22" s="19"/>
      <c r="D22" s="19"/>
      <c r="E22" s="19"/>
      <c r="F22" s="19"/>
      <c r="G22" s="19"/>
      <c r="H22" s="19"/>
      <c r="I22" s="19"/>
      <c r="J22" s="85"/>
      <c r="K22" s="100"/>
      <c r="L22" s="36"/>
      <c r="M22" s="36"/>
      <c r="N22" s="36"/>
      <c r="O22" s="36"/>
      <c r="P22" s="36"/>
      <c r="Q22" s="19"/>
    </row>
    <row r="23" spans="1:33" x14ac:dyDescent="0.25">
      <c r="B23" s="20"/>
      <c r="C23" s="19"/>
      <c r="D23" s="19"/>
      <c r="E23" s="19"/>
      <c r="F23" s="19"/>
      <c r="G23" s="19"/>
      <c r="H23" s="19"/>
      <c r="I23" s="19"/>
      <c r="J23" s="85"/>
      <c r="K23" s="100"/>
      <c r="L23" s="36"/>
      <c r="M23" s="36"/>
      <c r="N23" s="36"/>
      <c r="O23" s="36"/>
      <c r="P23" s="36"/>
      <c r="Q23" s="19"/>
    </row>
    <row r="24" spans="1:33" x14ac:dyDescent="0.25">
      <c r="B24" s="81" t="s">
        <v>14</v>
      </c>
      <c r="C24" s="31" t="s">
        <v>10</v>
      </c>
      <c r="D24" s="32">
        <v>2</v>
      </c>
      <c r="E24" s="33">
        <v>17</v>
      </c>
      <c r="F24" s="33">
        <v>4</v>
      </c>
      <c r="G24" s="33">
        <v>0</v>
      </c>
      <c r="H24" s="33">
        <v>0</v>
      </c>
      <c r="I24" s="33">
        <v>0</v>
      </c>
      <c r="J24" s="101">
        <v>51</v>
      </c>
      <c r="K24" s="102">
        <v>3.9215686274509803E-2</v>
      </c>
      <c r="L24" s="103">
        <v>0.33333333333333331</v>
      </c>
      <c r="M24" s="103">
        <v>7.8431372549019607E-2</v>
      </c>
      <c r="N24" s="103">
        <v>0</v>
      </c>
      <c r="O24" s="103">
        <v>0</v>
      </c>
      <c r="P24" s="103">
        <v>0</v>
      </c>
      <c r="Q24" s="33">
        <v>0.45098039215686275</v>
      </c>
    </row>
    <row r="25" spans="1:33" x14ac:dyDescent="0.25">
      <c r="B25" s="81"/>
      <c r="C25" s="27" t="s">
        <v>12</v>
      </c>
      <c r="D25" s="34">
        <v>15</v>
      </c>
      <c r="E25" s="30">
        <v>63</v>
      </c>
      <c r="F25" s="30">
        <v>42</v>
      </c>
      <c r="G25" s="30">
        <v>0</v>
      </c>
      <c r="H25" s="30">
        <v>1</v>
      </c>
      <c r="I25" s="30">
        <v>1</v>
      </c>
      <c r="J25" s="97">
        <v>58</v>
      </c>
      <c r="K25" s="98">
        <v>0.25862068965517243</v>
      </c>
      <c r="L25" s="99">
        <v>1.0862068965517242</v>
      </c>
      <c r="M25" s="99">
        <v>0.72413793103448276</v>
      </c>
      <c r="N25" s="99">
        <v>0</v>
      </c>
      <c r="O25" s="99">
        <v>1.7241379310344827E-2</v>
      </c>
      <c r="P25" s="99">
        <v>1.7241379310344827E-2</v>
      </c>
      <c r="Q25" s="30">
        <v>2.0689655172413794</v>
      </c>
    </row>
    <row r="26" spans="1:33" x14ac:dyDescent="0.25">
      <c r="B26" s="20"/>
      <c r="C26" s="19"/>
      <c r="D26" s="19"/>
      <c r="E26" s="19"/>
      <c r="F26" s="35"/>
      <c r="G26" s="19"/>
      <c r="H26" s="19"/>
      <c r="I26" s="19"/>
      <c r="J26" s="85"/>
      <c r="K26" s="36"/>
      <c r="L26" s="36"/>
      <c r="M26" s="37"/>
      <c r="N26" s="36"/>
      <c r="O26" s="36"/>
      <c r="P26" s="36"/>
      <c r="Q26" s="19"/>
      <c r="R26" s="19"/>
    </row>
    <row r="27" spans="1:33" x14ac:dyDescent="0.25">
      <c r="B27" s="20"/>
      <c r="C27" s="19"/>
      <c r="D27" s="19"/>
      <c r="E27" s="19"/>
      <c r="F27" s="35"/>
      <c r="G27" s="19"/>
      <c r="H27" s="19"/>
      <c r="I27" s="19"/>
      <c r="J27" s="85"/>
      <c r="K27" s="36"/>
      <c r="L27" s="36"/>
      <c r="M27" s="37"/>
      <c r="N27" s="36"/>
      <c r="O27" s="36"/>
      <c r="P27" s="36"/>
      <c r="Q27" s="19"/>
      <c r="R27" s="19"/>
    </row>
    <row r="28" spans="1:33" ht="15.75" thickBot="1" x14ac:dyDescent="0.3">
      <c r="A28" t="s">
        <v>18</v>
      </c>
      <c r="C28" s="19"/>
      <c r="D28" s="19"/>
      <c r="E28" s="19"/>
      <c r="F28" s="19"/>
      <c r="G28" s="19"/>
      <c r="H28" s="19"/>
      <c r="I28" s="19"/>
      <c r="J28" s="36"/>
      <c r="K28" s="36"/>
      <c r="L28" s="36"/>
      <c r="M28" s="36"/>
      <c r="N28" s="36"/>
      <c r="O28" s="36"/>
      <c r="P28" s="36"/>
      <c r="Q28" s="19"/>
    </row>
    <row r="29" spans="1:33" x14ac:dyDescent="0.25">
      <c r="B29" s="9"/>
      <c r="C29" s="74" t="s">
        <v>2</v>
      </c>
      <c r="D29" s="75"/>
      <c r="E29" s="75"/>
      <c r="F29" s="75" t="s">
        <v>3</v>
      </c>
      <c r="G29" s="75"/>
      <c r="H29" s="75"/>
      <c r="I29" s="21"/>
      <c r="J29" s="88" t="s">
        <v>2</v>
      </c>
      <c r="K29" s="89"/>
      <c r="L29" s="90"/>
      <c r="M29" s="91" t="s">
        <v>3</v>
      </c>
      <c r="N29" s="89"/>
      <c r="O29" s="89"/>
      <c r="P29" s="85"/>
    </row>
    <row r="30" spans="1:33" x14ac:dyDescent="0.25">
      <c r="B30" s="9"/>
      <c r="C30" s="23" t="s">
        <v>4</v>
      </c>
      <c r="D30" s="24" t="s">
        <v>5</v>
      </c>
      <c r="E30" s="24" t="s">
        <v>6</v>
      </c>
      <c r="F30" s="24" t="s">
        <v>4</v>
      </c>
      <c r="G30" s="24" t="s">
        <v>5</v>
      </c>
      <c r="H30" s="24" t="s">
        <v>6</v>
      </c>
      <c r="I30" s="25" t="s">
        <v>7</v>
      </c>
      <c r="J30" s="26" t="s">
        <v>4</v>
      </c>
      <c r="K30" s="24" t="s">
        <v>5</v>
      </c>
      <c r="L30" s="24" t="s">
        <v>6</v>
      </c>
      <c r="M30" s="24" t="s">
        <v>4</v>
      </c>
      <c r="N30" s="24" t="s">
        <v>5</v>
      </c>
      <c r="O30" s="38" t="s">
        <v>6</v>
      </c>
      <c r="P30" s="19"/>
    </row>
    <row r="31" spans="1:33" x14ac:dyDescent="0.25">
      <c r="A31" s="76" t="s">
        <v>19</v>
      </c>
      <c r="B31" s="9" t="s">
        <v>10</v>
      </c>
      <c r="C31" s="10">
        <v>3</v>
      </c>
      <c r="D31" s="11">
        <v>19</v>
      </c>
      <c r="E31" s="11">
        <v>1</v>
      </c>
      <c r="F31" s="11">
        <v>1</v>
      </c>
      <c r="G31" s="11">
        <v>2</v>
      </c>
      <c r="H31" s="11">
        <v>1</v>
      </c>
      <c r="I31" s="12">
        <v>60</v>
      </c>
      <c r="J31" s="17">
        <v>0.05</v>
      </c>
      <c r="K31" s="11">
        <v>0.31666666666666665</v>
      </c>
      <c r="L31" s="11">
        <v>1.6666666666666666E-2</v>
      </c>
      <c r="M31" s="11">
        <v>1.6666666666666666E-2</v>
      </c>
      <c r="N31" s="11">
        <v>3.3333333333333333E-2</v>
      </c>
      <c r="O31" s="9">
        <v>1.6666666666666666E-2</v>
      </c>
      <c r="P31" s="19"/>
    </row>
    <row r="32" spans="1:33" x14ac:dyDescent="0.25">
      <c r="A32" s="76"/>
      <c r="B32" s="9" t="s">
        <v>12</v>
      </c>
      <c r="C32" s="39">
        <v>5</v>
      </c>
      <c r="D32" s="40">
        <v>37</v>
      </c>
      <c r="E32" s="40">
        <v>21</v>
      </c>
      <c r="F32" s="40">
        <v>0</v>
      </c>
      <c r="G32" s="40">
        <v>4</v>
      </c>
      <c r="H32" s="40">
        <v>1</v>
      </c>
      <c r="I32" s="12">
        <v>60</v>
      </c>
      <c r="J32" s="17">
        <v>8.3333333333333329E-2</v>
      </c>
      <c r="K32" s="11">
        <v>0.6166666666666667</v>
      </c>
      <c r="L32" s="11">
        <v>0.35</v>
      </c>
      <c r="M32" s="11">
        <v>0</v>
      </c>
      <c r="N32" s="11">
        <v>6.6666666666666666E-2</v>
      </c>
      <c r="O32" s="9">
        <v>1.6666666666666666E-2</v>
      </c>
      <c r="P32" s="19"/>
    </row>
    <row r="33" spans="1:23" x14ac:dyDescent="0.25">
      <c r="A33" s="76"/>
      <c r="B33" s="9" t="s">
        <v>15</v>
      </c>
      <c r="C33" s="10">
        <v>2</v>
      </c>
      <c r="D33" s="11">
        <v>24</v>
      </c>
      <c r="E33" s="11">
        <v>12</v>
      </c>
      <c r="F33" s="11">
        <v>1</v>
      </c>
      <c r="G33" s="11">
        <v>1</v>
      </c>
      <c r="H33" s="11">
        <v>1</v>
      </c>
      <c r="I33" s="12">
        <v>60</v>
      </c>
      <c r="J33" s="13">
        <v>3.3333333333333333E-2</v>
      </c>
      <c r="K33" s="11">
        <v>0.4</v>
      </c>
      <c r="L33" s="11">
        <v>0.2</v>
      </c>
      <c r="M33" s="11">
        <v>1.6666666666666666E-2</v>
      </c>
      <c r="N33" s="11">
        <v>1.6666666666666666E-2</v>
      </c>
      <c r="O33" s="9">
        <v>1.6666666666666666E-2</v>
      </c>
      <c r="P33" s="19"/>
    </row>
    <row r="34" spans="1:23" x14ac:dyDescent="0.25">
      <c r="A34" s="76"/>
      <c r="B34" s="9" t="s">
        <v>13</v>
      </c>
      <c r="C34" s="10">
        <v>1</v>
      </c>
      <c r="D34" s="11">
        <v>13</v>
      </c>
      <c r="E34" s="11">
        <v>9</v>
      </c>
      <c r="F34" s="11">
        <v>0</v>
      </c>
      <c r="G34" s="11">
        <v>3</v>
      </c>
      <c r="H34" s="11">
        <v>0</v>
      </c>
      <c r="I34" s="12">
        <v>61</v>
      </c>
      <c r="J34" s="13">
        <v>1.6393442622950821E-2</v>
      </c>
      <c r="K34" s="11">
        <v>0.21311475409836064</v>
      </c>
      <c r="L34" s="11">
        <v>0.14754098360655737</v>
      </c>
      <c r="M34" s="11">
        <v>0</v>
      </c>
      <c r="N34" s="11">
        <v>4.9180327868852458E-2</v>
      </c>
      <c r="O34" s="9">
        <v>0</v>
      </c>
      <c r="P34" s="19"/>
    </row>
    <row r="35" spans="1:23" x14ac:dyDescent="0.25">
      <c r="P35" s="19"/>
    </row>
    <row r="37" spans="1:23" ht="15.75" thickBot="1" x14ac:dyDescent="0.3">
      <c r="A37" t="s">
        <v>20</v>
      </c>
    </row>
    <row r="38" spans="1:23" x14ac:dyDescent="0.25">
      <c r="B38" s="11"/>
      <c r="C38" s="11"/>
      <c r="D38" s="77" t="s">
        <v>2</v>
      </c>
      <c r="E38" s="77"/>
      <c r="F38" s="77"/>
      <c r="G38" s="77" t="s">
        <v>3</v>
      </c>
      <c r="H38" s="77"/>
      <c r="I38" s="77"/>
      <c r="J38" s="38"/>
      <c r="K38" s="78" t="s">
        <v>2</v>
      </c>
      <c r="L38" s="79"/>
      <c r="M38" s="80"/>
      <c r="N38" s="78" t="s">
        <v>3</v>
      </c>
      <c r="O38" s="79"/>
      <c r="P38" s="80"/>
      <c r="Q38" s="41" t="s">
        <v>17</v>
      </c>
      <c r="R38" s="42" t="s">
        <v>21</v>
      </c>
      <c r="S38" s="22" t="s">
        <v>22</v>
      </c>
      <c r="T38" s="22" t="s">
        <v>23</v>
      </c>
    </row>
    <row r="39" spans="1:23" x14ac:dyDescent="0.25">
      <c r="B39" s="11"/>
      <c r="C39" s="11"/>
      <c r="D39" s="24" t="s">
        <v>4</v>
      </c>
      <c r="E39" s="24" t="s">
        <v>5</v>
      </c>
      <c r="F39" s="24" t="s">
        <v>6</v>
      </c>
      <c r="G39" s="24" t="s">
        <v>4</v>
      </c>
      <c r="H39" s="24" t="s">
        <v>5</v>
      </c>
      <c r="I39" s="24" t="s">
        <v>6</v>
      </c>
      <c r="J39" s="38" t="s">
        <v>7</v>
      </c>
      <c r="K39" s="43" t="s">
        <v>4</v>
      </c>
      <c r="L39" s="3" t="s">
        <v>5</v>
      </c>
      <c r="M39" s="44" t="s">
        <v>6</v>
      </c>
      <c r="N39" s="43" t="s">
        <v>4</v>
      </c>
      <c r="O39" s="3" t="s">
        <v>5</v>
      </c>
      <c r="P39" s="44" t="s">
        <v>6</v>
      </c>
      <c r="Q39" s="10"/>
      <c r="R39" s="9"/>
      <c r="S39" s="11"/>
      <c r="T39" s="11"/>
      <c r="U39" s="24" t="s">
        <v>4</v>
      </c>
      <c r="V39" s="24" t="s">
        <v>5</v>
      </c>
      <c r="W39" s="24" t="s">
        <v>6</v>
      </c>
    </row>
    <row r="40" spans="1:23" x14ac:dyDescent="0.25">
      <c r="B40" s="73" t="s">
        <v>9</v>
      </c>
      <c r="C40" s="11" t="s">
        <v>10</v>
      </c>
      <c r="D40" s="11">
        <v>2</v>
      </c>
      <c r="E40" s="11">
        <v>13</v>
      </c>
      <c r="F40" s="11">
        <v>1</v>
      </c>
      <c r="G40" s="11">
        <v>0</v>
      </c>
      <c r="H40" s="11">
        <v>1</v>
      </c>
      <c r="I40" s="11">
        <v>0</v>
      </c>
      <c r="J40" s="45">
        <v>60</v>
      </c>
      <c r="K40" s="46">
        <v>3.3333333333333333E-2</v>
      </c>
      <c r="L40" s="6">
        <v>0.21666666666666667</v>
      </c>
      <c r="M40" s="47">
        <v>1.6666666666666666E-2</v>
      </c>
      <c r="N40" s="48">
        <v>0</v>
      </c>
      <c r="O40" s="6">
        <v>1.6666666666666666E-2</v>
      </c>
      <c r="P40" s="49">
        <v>0</v>
      </c>
      <c r="Q40" s="50">
        <v>0.26666666666666666</v>
      </c>
      <c r="R40" s="51">
        <v>1.6666666666666666E-2</v>
      </c>
      <c r="S40" s="52">
        <v>1.6666666666666666E-2</v>
      </c>
      <c r="T40" s="52">
        <v>0.28333333333333333</v>
      </c>
      <c r="U40" s="52">
        <v>3.3333333333333333E-2</v>
      </c>
      <c r="V40" s="52">
        <v>0.23333333333333334</v>
      </c>
      <c r="W40" s="52">
        <v>1.6666666666666666E-2</v>
      </c>
    </row>
    <row r="41" spans="1:23" x14ac:dyDescent="0.25">
      <c r="B41" s="73"/>
      <c r="C41" s="11" t="s">
        <v>12</v>
      </c>
      <c r="D41" s="16">
        <v>3</v>
      </c>
      <c r="E41" s="16">
        <v>17</v>
      </c>
      <c r="F41" s="16">
        <v>2</v>
      </c>
      <c r="G41" s="16">
        <v>0</v>
      </c>
      <c r="H41" s="16">
        <v>1</v>
      </c>
      <c r="I41" s="16">
        <v>0</v>
      </c>
      <c r="J41" s="45">
        <v>60</v>
      </c>
      <c r="K41" s="46">
        <v>0.05</v>
      </c>
      <c r="L41" s="6">
        <v>0.28333333333333333</v>
      </c>
      <c r="M41" s="47">
        <v>3.3333333333333333E-2</v>
      </c>
      <c r="N41" s="48">
        <v>0</v>
      </c>
      <c r="O41" s="6">
        <v>1.6666666666666666E-2</v>
      </c>
      <c r="P41" s="49">
        <v>0</v>
      </c>
      <c r="Q41" s="50">
        <v>0.36666666666666664</v>
      </c>
      <c r="R41" s="51">
        <v>3.3333333333333333E-2</v>
      </c>
      <c r="S41" s="52">
        <v>1.6666666666666666E-2</v>
      </c>
      <c r="T41" s="52">
        <v>0.39999999999999997</v>
      </c>
      <c r="U41" s="52">
        <v>0.05</v>
      </c>
      <c r="V41" s="52">
        <v>0.3</v>
      </c>
      <c r="W41" s="52">
        <v>3.3333333333333333E-2</v>
      </c>
    </row>
    <row r="42" spans="1:23" x14ac:dyDescent="0.25">
      <c r="B42" s="73"/>
      <c r="C42" s="11" t="s">
        <v>24</v>
      </c>
      <c r="D42" s="11">
        <v>3</v>
      </c>
      <c r="E42" s="11">
        <v>11</v>
      </c>
      <c r="F42" s="11">
        <v>1</v>
      </c>
      <c r="G42" s="11">
        <v>0</v>
      </c>
      <c r="H42" s="11">
        <v>2</v>
      </c>
      <c r="I42" s="11">
        <v>2</v>
      </c>
      <c r="J42" s="45">
        <v>60</v>
      </c>
      <c r="K42" s="46">
        <v>0.05</v>
      </c>
      <c r="L42" s="6">
        <v>0.18333333333333332</v>
      </c>
      <c r="M42" s="47">
        <v>1.6666666666666666E-2</v>
      </c>
      <c r="N42" s="48">
        <v>0</v>
      </c>
      <c r="O42" s="6">
        <v>3.3333333333333333E-2</v>
      </c>
      <c r="P42" s="49">
        <v>3.3333333333333333E-2</v>
      </c>
      <c r="Q42" s="50">
        <v>0.25</v>
      </c>
      <c r="R42" s="51">
        <v>0.05</v>
      </c>
      <c r="S42" s="52">
        <v>6.6666666666666666E-2</v>
      </c>
      <c r="T42" s="52">
        <v>0.3</v>
      </c>
      <c r="U42" s="52">
        <v>0.05</v>
      </c>
      <c r="V42" s="52">
        <v>0.21666666666666665</v>
      </c>
      <c r="W42" s="52">
        <v>0.05</v>
      </c>
    </row>
    <row r="43" spans="1:23" x14ac:dyDescent="0.25">
      <c r="B43" s="73" t="s">
        <v>14</v>
      </c>
      <c r="C43" s="11" t="s">
        <v>10</v>
      </c>
      <c r="D43" s="11">
        <v>2</v>
      </c>
      <c r="E43" s="11">
        <v>14</v>
      </c>
      <c r="F43" s="11">
        <v>4</v>
      </c>
      <c r="G43" s="11">
        <v>0</v>
      </c>
      <c r="H43" s="11">
        <v>0</v>
      </c>
      <c r="I43" s="11">
        <v>1</v>
      </c>
      <c r="J43" s="45">
        <v>50</v>
      </c>
      <c r="K43" s="46">
        <v>0.04</v>
      </c>
      <c r="L43" s="6">
        <v>0.28000000000000003</v>
      </c>
      <c r="M43" s="47">
        <v>0.08</v>
      </c>
      <c r="N43" s="48">
        <v>0</v>
      </c>
      <c r="O43" s="6">
        <v>0</v>
      </c>
      <c r="P43" s="49">
        <v>0.02</v>
      </c>
      <c r="Q43" s="50">
        <v>0.4</v>
      </c>
      <c r="R43" s="51">
        <v>0.1</v>
      </c>
      <c r="S43" s="52">
        <v>0.02</v>
      </c>
      <c r="T43" s="52">
        <v>0.5</v>
      </c>
      <c r="U43" s="52">
        <v>0.04</v>
      </c>
      <c r="V43" s="52">
        <v>0.28000000000000003</v>
      </c>
      <c r="W43" s="52">
        <v>0.1</v>
      </c>
    </row>
    <row r="44" spans="1:23" x14ac:dyDescent="0.25">
      <c r="B44" s="73"/>
      <c r="C44" s="11" t="s">
        <v>12</v>
      </c>
      <c r="D44" s="11">
        <v>6</v>
      </c>
      <c r="E44" s="11">
        <v>38</v>
      </c>
      <c r="F44" s="11">
        <v>11</v>
      </c>
      <c r="G44" s="11">
        <v>0</v>
      </c>
      <c r="H44" s="11">
        <v>1</v>
      </c>
      <c r="I44" s="11">
        <v>0</v>
      </c>
      <c r="J44" s="45">
        <v>60</v>
      </c>
      <c r="K44" s="46">
        <v>0.1</v>
      </c>
      <c r="L44" s="6">
        <v>0.6333333333333333</v>
      </c>
      <c r="M44" s="47">
        <v>0.18333333333333332</v>
      </c>
      <c r="N44" s="48">
        <v>0</v>
      </c>
      <c r="O44" s="6">
        <v>1.6666666666666666E-2</v>
      </c>
      <c r="P44" s="49">
        <v>0</v>
      </c>
      <c r="Q44" s="50">
        <v>0.91666666666666663</v>
      </c>
      <c r="R44" s="51">
        <v>0.18333333333333332</v>
      </c>
      <c r="S44" s="52">
        <v>1.6666666666666666E-2</v>
      </c>
      <c r="T44" s="52">
        <v>1.0999999999999999</v>
      </c>
      <c r="U44" s="52">
        <v>0.1</v>
      </c>
      <c r="V44" s="52">
        <v>0.65</v>
      </c>
      <c r="W44" s="52">
        <v>0.18333333333333332</v>
      </c>
    </row>
    <row r="45" spans="1:23" ht="15.75" thickBot="1" x14ac:dyDescent="0.3">
      <c r="B45" s="73"/>
      <c r="C45" s="11" t="s">
        <v>24</v>
      </c>
      <c r="D45" s="11">
        <v>0</v>
      </c>
      <c r="E45" s="11">
        <v>21</v>
      </c>
      <c r="F45" s="11">
        <v>11</v>
      </c>
      <c r="G45" s="11">
        <v>0</v>
      </c>
      <c r="H45" s="11">
        <v>0</v>
      </c>
      <c r="I45" s="11">
        <v>0</v>
      </c>
      <c r="J45" s="45">
        <v>60</v>
      </c>
      <c r="K45" s="53">
        <v>0</v>
      </c>
      <c r="L45" s="54">
        <v>0.35</v>
      </c>
      <c r="M45" s="55">
        <v>0.18333333333333332</v>
      </c>
      <c r="N45" s="56">
        <v>0</v>
      </c>
      <c r="O45" s="54">
        <v>0</v>
      </c>
      <c r="P45" s="57">
        <v>0</v>
      </c>
      <c r="Q45" s="58">
        <v>0.53333333333333333</v>
      </c>
      <c r="R45" s="59">
        <v>0.18333333333333332</v>
      </c>
      <c r="S45" s="52">
        <v>0</v>
      </c>
      <c r="T45" s="52">
        <v>0.71666666666666667</v>
      </c>
      <c r="U45" s="52">
        <v>0</v>
      </c>
      <c r="V45" s="52">
        <v>0.35</v>
      </c>
      <c r="W45" s="52">
        <v>0.18333333333333332</v>
      </c>
    </row>
  </sheetData>
  <mergeCells count="25">
    <mergeCell ref="AD8:AF8"/>
    <mergeCell ref="AB10:AB12"/>
    <mergeCell ref="C11:C13"/>
    <mergeCell ref="AB13:AB15"/>
    <mergeCell ref="B24:B25"/>
    <mergeCell ref="E6:G6"/>
    <mergeCell ref="H6:J6"/>
    <mergeCell ref="L6:N6"/>
    <mergeCell ref="C8:C10"/>
    <mergeCell ref="D18:F18"/>
    <mergeCell ref="G18:I18"/>
    <mergeCell ref="K18:M18"/>
    <mergeCell ref="N18:P18"/>
    <mergeCell ref="B20:B21"/>
    <mergeCell ref="M29:O29"/>
    <mergeCell ref="A31:A34"/>
    <mergeCell ref="D38:F38"/>
    <mergeCell ref="G38:I38"/>
    <mergeCell ref="K38:M38"/>
    <mergeCell ref="N38:P38"/>
    <mergeCell ref="B40:B42"/>
    <mergeCell ref="B43:B45"/>
    <mergeCell ref="C29:E29"/>
    <mergeCell ref="F29:H29"/>
    <mergeCell ref="J29:L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zoomScale="70" zoomScaleNormal="70" workbookViewId="0">
      <selection activeCell="C4" sqref="C4"/>
    </sheetView>
  </sheetViews>
  <sheetFormatPr baseColWidth="10" defaultRowHeight="15" x14ac:dyDescent="0.25"/>
  <sheetData>
    <row r="1" spans="1:9" ht="17.25" x14ac:dyDescent="0.25">
      <c r="A1" s="106" t="s">
        <v>49</v>
      </c>
      <c r="B1" s="106"/>
      <c r="C1" s="106"/>
      <c r="D1" s="106"/>
      <c r="E1" s="106"/>
      <c r="F1" s="106"/>
      <c r="G1" s="106"/>
      <c r="H1" s="106"/>
      <c r="I1" s="106"/>
    </row>
    <row r="3" spans="1:9" x14ac:dyDescent="0.25">
      <c r="A3" t="s">
        <v>25</v>
      </c>
    </row>
    <row r="4" spans="1:9" x14ac:dyDescent="0.25">
      <c r="A4" t="s">
        <v>26</v>
      </c>
    </row>
    <row r="5" spans="1:9" x14ac:dyDescent="0.25">
      <c r="C5" t="s">
        <v>27</v>
      </c>
    </row>
    <row r="6" spans="1:9" x14ac:dyDescent="0.25">
      <c r="D6" s="15"/>
      <c r="E6" s="15"/>
      <c r="F6" s="15"/>
      <c r="G6" s="15"/>
      <c r="H6" s="15"/>
      <c r="I6" s="15"/>
    </row>
    <row r="7" spans="1:9" ht="15.75" thickBot="1" x14ac:dyDescent="0.3">
      <c r="D7" s="60" t="s">
        <v>28</v>
      </c>
      <c r="E7" s="60" t="s">
        <v>29</v>
      </c>
      <c r="F7" s="60" t="s">
        <v>30</v>
      </c>
      <c r="G7" s="60" t="s">
        <v>31</v>
      </c>
      <c r="H7" s="60" t="s">
        <v>32</v>
      </c>
      <c r="I7" s="60" t="s">
        <v>33</v>
      </c>
    </row>
    <row r="8" spans="1:9" ht="15.75" thickBot="1" x14ac:dyDescent="0.3">
      <c r="C8" s="61" t="s">
        <v>34</v>
      </c>
      <c r="D8" s="62">
        <v>351</v>
      </c>
      <c r="E8" s="63">
        <v>256</v>
      </c>
      <c r="F8" s="63">
        <v>245</v>
      </c>
      <c r="G8" s="63">
        <v>184</v>
      </c>
      <c r="H8" s="63">
        <v>182</v>
      </c>
      <c r="I8" s="64">
        <v>219</v>
      </c>
    </row>
    <row r="9" spans="1:9" x14ac:dyDescent="0.25">
      <c r="C9" s="65" t="s">
        <v>35</v>
      </c>
      <c r="D9" s="66">
        <v>12</v>
      </c>
      <c r="E9">
        <v>9</v>
      </c>
      <c r="F9" s="19">
        <v>14</v>
      </c>
      <c r="G9" s="36">
        <v>24</v>
      </c>
      <c r="H9" s="36">
        <v>7</v>
      </c>
      <c r="I9" s="36">
        <v>10</v>
      </c>
    </row>
    <row r="10" spans="1:9" x14ac:dyDescent="0.25">
      <c r="C10" s="65" t="s">
        <v>36</v>
      </c>
      <c r="D10" s="66">
        <v>2</v>
      </c>
      <c r="E10">
        <v>2</v>
      </c>
      <c r="F10" s="19"/>
      <c r="G10" s="36">
        <v>3</v>
      </c>
      <c r="H10">
        <v>1</v>
      </c>
    </row>
    <row r="11" spans="1:9" x14ac:dyDescent="0.25">
      <c r="C11" s="65" t="s">
        <v>37</v>
      </c>
      <c r="D11" s="66"/>
      <c r="F11" s="19"/>
    </row>
    <row r="12" spans="1:9" x14ac:dyDescent="0.25">
      <c r="C12" s="65" t="s">
        <v>38</v>
      </c>
      <c r="D12" s="66"/>
      <c r="F12" s="19"/>
    </row>
    <row r="13" spans="1:9" x14ac:dyDescent="0.25">
      <c r="C13" s="65" t="s">
        <v>39</v>
      </c>
      <c r="D13" s="66">
        <v>35</v>
      </c>
      <c r="E13">
        <v>72</v>
      </c>
      <c r="F13" s="36">
        <v>41</v>
      </c>
      <c r="G13" s="36">
        <v>89</v>
      </c>
      <c r="H13" s="36">
        <v>110</v>
      </c>
      <c r="I13" s="36">
        <v>71</v>
      </c>
    </row>
    <row r="14" spans="1:9" x14ac:dyDescent="0.25">
      <c r="C14" s="65" t="s">
        <v>40</v>
      </c>
      <c r="F14" s="19"/>
      <c r="G14" s="36"/>
      <c r="H14" s="36"/>
      <c r="I14" s="36"/>
    </row>
    <row r="15" spans="1:9" x14ac:dyDescent="0.25">
      <c r="C15" s="65"/>
      <c r="D15" s="66"/>
      <c r="F15" s="19"/>
    </row>
    <row r="16" spans="1:9" x14ac:dyDescent="0.25">
      <c r="C16" s="65"/>
      <c r="D16" s="66"/>
      <c r="F16" s="19"/>
    </row>
    <row r="17" spans="1:19" x14ac:dyDescent="0.25">
      <c r="C17" s="65"/>
      <c r="D17" s="66"/>
      <c r="F17" s="19"/>
    </row>
    <row r="18" spans="1:19" ht="15.75" thickBot="1" x14ac:dyDescent="0.3">
      <c r="C18" s="65"/>
      <c r="D18" s="66"/>
      <c r="F18" s="19"/>
    </row>
    <row r="19" spans="1:19" ht="15.75" thickBot="1" x14ac:dyDescent="0.3">
      <c r="C19" s="61" t="s">
        <v>23</v>
      </c>
      <c r="D19" s="62">
        <f>SUM(D8:D13)</f>
        <v>400</v>
      </c>
      <c r="E19" s="63">
        <f>SUM(E8:E14)</f>
        <v>339</v>
      </c>
      <c r="F19" s="63">
        <f>SUM(F8:F14)</f>
        <v>300</v>
      </c>
      <c r="G19" s="63">
        <f>SUM(G8:G18)</f>
        <v>300</v>
      </c>
      <c r="H19" s="63">
        <f t="shared" ref="H19:I19" si="0">SUM(H8:H17)</f>
        <v>300</v>
      </c>
      <c r="I19" s="63">
        <f t="shared" si="0"/>
        <v>300</v>
      </c>
    </row>
    <row r="20" spans="1:19" x14ac:dyDescent="0.25">
      <c r="C20" s="60" t="s">
        <v>41</v>
      </c>
      <c r="D20" s="67">
        <f>14/D19*100</f>
        <v>3.5000000000000004</v>
      </c>
      <c r="E20" s="67">
        <f>11/E19*100</f>
        <v>3.2448377581120944</v>
      </c>
      <c r="F20" s="67">
        <f>14/F19*100</f>
        <v>4.666666666666667</v>
      </c>
      <c r="G20" s="67">
        <f>27/G19*100</f>
        <v>9</v>
      </c>
      <c r="H20" s="67">
        <f>8/H19*100</f>
        <v>2.666666666666667</v>
      </c>
      <c r="I20" s="67">
        <f>10/I19*100</f>
        <v>3.3333333333333335</v>
      </c>
    </row>
    <row r="21" spans="1:19" x14ac:dyDescent="0.25">
      <c r="C21" s="15" t="s">
        <v>41</v>
      </c>
      <c r="D21" s="68">
        <f>14/D8*100</f>
        <v>3.9886039886039883</v>
      </c>
      <c r="E21" s="68">
        <f>11/E8*100</f>
        <v>4.296875</v>
      </c>
      <c r="F21" s="68">
        <f>14/F8*100</f>
        <v>5.7142857142857144</v>
      </c>
      <c r="G21" s="68">
        <f>27/G8*100</f>
        <v>14.673913043478262</v>
      </c>
      <c r="H21" s="68">
        <f>8/H8*100</f>
        <v>4.395604395604396</v>
      </c>
      <c r="I21" s="68">
        <f>10/I8*100</f>
        <v>4.5662100456620998</v>
      </c>
      <c r="J21" s="72"/>
    </row>
    <row r="22" spans="1:19" x14ac:dyDescent="0.25">
      <c r="C22" s="60" t="s">
        <v>42</v>
      </c>
      <c r="D22" s="67">
        <f>D13/D19*100</f>
        <v>8.75</v>
      </c>
      <c r="E22" s="67">
        <f>E13/E19*100</f>
        <v>21.238938053097346</v>
      </c>
      <c r="F22" s="67">
        <f t="shared" ref="F22:I22" si="1">F13/F19*100</f>
        <v>13.666666666666666</v>
      </c>
      <c r="G22" s="67">
        <f t="shared" si="1"/>
        <v>29.666666666666668</v>
      </c>
      <c r="H22" s="67">
        <f t="shared" si="1"/>
        <v>36.666666666666664</v>
      </c>
      <c r="I22" s="67">
        <f t="shared" si="1"/>
        <v>23.666666666666668</v>
      </c>
    </row>
    <row r="23" spans="1:19" x14ac:dyDescent="0.25">
      <c r="C23" s="69" t="s">
        <v>42</v>
      </c>
      <c r="D23" s="70">
        <v>0</v>
      </c>
      <c r="E23" s="70">
        <f>E14/E19*100</f>
        <v>0</v>
      </c>
      <c r="F23" s="70">
        <f>F14/F19*100</f>
        <v>0</v>
      </c>
      <c r="G23" s="70">
        <f t="shared" ref="G23" si="2">G14/G19*100</f>
        <v>0</v>
      </c>
      <c r="H23" s="70">
        <v>0</v>
      </c>
      <c r="I23" s="70">
        <v>0</v>
      </c>
    </row>
    <row r="24" spans="1:19" x14ac:dyDescent="0.25">
      <c r="C24" s="69" t="s">
        <v>43</v>
      </c>
      <c r="D24" s="70"/>
      <c r="E24" s="70"/>
      <c r="F24" s="70"/>
      <c r="G24" s="70"/>
      <c r="H24" s="70"/>
      <c r="I24" s="70"/>
    </row>
    <row r="25" spans="1:19" x14ac:dyDescent="0.25">
      <c r="L25" t="s">
        <v>44</v>
      </c>
    </row>
    <row r="26" spans="1:19" x14ac:dyDescent="0.25">
      <c r="L26" t="s">
        <v>26</v>
      </c>
    </row>
    <row r="29" spans="1:19" x14ac:dyDescent="0.25">
      <c r="A29" t="s">
        <v>45</v>
      </c>
      <c r="B29" t="s">
        <v>27</v>
      </c>
    </row>
    <row r="30" spans="1:19" x14ac:dyDescent="0.25">
      <c r="C30" s="15"/>
      <c r="D30" s="15"/>
      <c r="E30" s="15"/>
      <c r="F30" s="15"/>
      <c r="G30" s="15"/>
      <c r="H30" s="15"/>
      <c r="N30" s="15"/>
      <c r="O30" s="15"/>
      <c r="P30" s="15"/>
      <c r="Q30" s="15"/>
      <c r="R30" s="15"/>
      <c r="S30" s="15"/>
    </row>
    <row r="31" spans="1:19" ht="15.75" thickBot="1" x14ac:dyDescent="0.3">
      <c r="C31" s="60" t="s">
        <v>28</v>
      </c>
      <c r="D31" s="60" t="s">
        <v>29</v>
      </c>
      <c r="E31" s="60" t="s">
        <v>30</v>
      </c>
      <c r="F31" s="60" t="s">
        <v>31</v>
      </c>
      <c r="G31" s="60" t="s">
        <v>32</v>
      </c>
      <c r="H31" s="60" t="s">
        <v>33</v>
      </c>
      <c r="N31" s="60" t="s">
        <v>28</v>
      </c>
      <c r="O31" s="60" t="s">
        <v>29</v>
      </c>
      <c r="P31" s="60" t="s">
        <v>30</v>
      </c>
      <c r="Q31" s="60" t="s">
        <v>31</v>
      </c>
      <c r="R31" s="60" t="s">
        <v>32</v>
      </c>
      <c r="S31" s="60" t="s">
        <v>33</v>
      </c>
    </row>
    <row r="32" spans="1:19" ht="15.75" thickBot="1" x14ac:dyDescent="0.3">
      <c r="B32" s="61" t="s">
        <v>34</v>
      </c>
      <c r="C32" s="62">
        <v>284</v>
      </c>
      <c r="D32" s="63">
        <v>249</v>
      </c>
      <c r="E32" s="63">
        <v>279</v>
      </c>
      <c r="F32" s="63">
        <v>226</v>
      </c>
      <c r="G32" s="63">
        <v>196</v>
      </c>
      <c r="H32" s="64">
        <v>224</v>
      </c>
      <c r="M32" s="61" t="s">
        <v>34</v>
      </c>
      <c r="N32" s="62">
        <v>266</v>
      </c>
      <c r="O32" s="63">
        <v>262</v>
      </c>
      <c r="P32" s="63">
        <v>265</v>
      </c>
      <c r="Q32" s="63">
        <v>227</v>
      </c>
      <c r="R32" s="63">
        <v>210</v>
      </c>
      <c r="S32" s="64">
        <v>214</v>
      </c>
    </row>
    <row r="33" spans="2:19" x14ac:dyDescent="0.25">
      <c r="B33" s="65" t="s">
        <v>35</v>
      </c>
      <c r="C33" s="66">
        <v>2</v>
      </c>
      <c r="D33">
        <v>14</v>
      </c>
      <c r="E33" s="19">
        <v>6</v>
      </c>
      <c r="F33" s="36">
        <v>24</v>
      </c>
      <c r="G33" s="36">
        <v>7</v>
      </c>
      <c r="H33" s="36">
        <v>10</v>
      </c>
      <c r="M33" s="65" t="s">
        <v>35</v>
      </c>
      <c r="N33" s="66">
        <v>6</v>
      </c>
      <c r="O33" s="19">
        <v>17</v>
      </c>
      <c r="P33" s="19">
        <v>8</v>
      </c>
      <c r="Q33" s="36">
        <v>17</v>
      </c>
      <c r="R33" s="36">
        <v>2</v>
      </c>
      <c r="S33" s="36">
        <v>10</v>
      </c>
    </row>
    <row r="34" spans="2:19" x14ac:dyDescent="0.25">
      <c r="B34" s="65" t="s">
        <v>36</v>
      </c>
      <c r="C34" s="66">
        <v>1</v>
      </c>
      <c r="D34">
        <v>3</v>
      </c>
      <c r="E34" s="19"/>
      <c r="F34" s="36">
        <v>1</v>
      </c>
      <c r="H34">
        <v>1</v>
      </c>
      <c r="M34" s="65" t="s">
        <v>36</v>
      </c>
      <c r="N34" s="66"/>
      <c r="O34" s="19">
        <v>1</v>
      </c>
      <c r="P34" s="19"/>
      <c r="Q34" s="36">
        <v>1</v>
      </c>
      <c r="S34">
        <v>1</v>
      </c>
    </row>
    <row r="35" spans="2:19" x14ac:dyDescent="0.25">
      <c r="B35" s="65" t="s">
        <v>37</v>
      </c>
      <c r="C35" s="66"/>
      <c r="E35" s="19"/>
      <c r="M35" s="65" t="s">
        <v>37</v>
      </c>
      <c r="N35" s="66"/>
      <c r="O35" s="36"/>
      <c r="P35" s="19"/>
    </row>
    <row r="36" spans="2:19" x14ac:dyDescent="0.25">
      <c r="B36" s="65" t="s">
        <v>38</v>
      </c>
      <c r="C36" s="66"/>
      <c r="E36" s="19"/>
      <c r="M36" s="65" t="s">
        <v>38</v>
      </c>
      <c r="N36" s="66"/>
      <c r="O36" s="19"/>
      <c r="P36" s="19"/>
    </row>
    <row r="37" spans="2:19" x14ac:dyDescent="0.25">
      <c r="B37" s="65" t="s">
        <v>39</v>
      </c>
      <c r="C37" s="66">
        <v>24</v>
      </c>
      <c r="D37">
        <v>35</v>
      </c>
      <c r="E37" s="36">
        <v>25</v>
      </c>
      <c r="F37" s="36">
        <v>60</v>
      </c>
      <c r="G37" s="36">
        <v>59</v>
      </c>
      <c r="H37" s="36">
        <v>64</v>
      </c>
      <c r="M37" s="65" t="s">
        <v>39</v>
      </c>
      <c r="N37" s="66">
        <v>28</v>
      </c>
      <c r="O37" s="36">
        <v>26</v>
      </c>
      <c r="P37" s="36">
        <v>27</v>
      </c>
      <c r="Q37" s="36">
        <v>55</v>
      </c>
      <c r="R37" s="36">
        <v>88</v>
      </c>
      <c r="S37" s="36">
        <v>75</v>
      </c>
    </row>
    <row r="38" spans="2:19" x14ac:dyDescent="0.25">
      <c r="B38" s="65" t="s">
        <v>40</v>
      </c>
      <c r="C38" s="66">
        <v>0</v>
      </c>
      <c r="D38">
        <v>0</v>
      </c>
      <c r="E38" s="19">
        <v>1</v>
      </c>
      <c r="F38" s="36">
        <v>1</v>
      </c>
      <c r="G38" s="36">
        <v>2</v>
      </c>
      <c r="H38" s="36">
        <v>2</v>
      </c>
      <c r="M38" s="65" t="s">
        <v>40</v>
      </c>
      <c r="O38" s="36"/>
      <c r="P38" s="19"/>
      <c r="Q38" s="36"/>
      <c r="R38" s="36"/>
      <c r="S38" s="36"/>
    </row>
    <row r="39" spans="2:19" x14ac:dyDescent="0.25">
      <c r="B39" s="65"/>
      <c r="C39" s="66"/>
      <c r="E39" s="19"/>
      <c r="M39" s="65"/>
      <c r="N39" s="66"/>
      <c r="O39" s="19"/>
      <c r="P39" s="19"/>
    </row>
    <row r="40" spans="2:19" x14ac:dyDescent="0.25">
      <c r="B40" s="65"/>
      <c r="C40" s="66"/>
      <c r="E40" s="19"/>
      <c r="M40" s="65"/>
      <c r="N40" s="66"/>
      <c r="O40" s="19"/>
      <c r="P40" s="19"/>
    </row>
    <row r="41" spans="2:19" x14ac:dyDescent="0.25">
      <c r="B41" s="65"/>
      <c r="C41" s="66"/>
      <c r="E41" s="19"/>
      <c r="M41" s="65"/>
      <c r="N41" s="66"/>
      <c r="O41" s="19"/>
      <c r="P41" s="19"/>
    </row>
    <row r="42" spans="2:19" ht="15.75" thickBot="1" x14ac:dyDescent="0.3">
      <c r="B42" s="65"/>
      <c r="C42" s="66"/>
      <c r="E42" s="19"/>
      <c r="M42" s="65"/>
      <c r="N42" s="66"/>
      <c r="O42" s="19"/>
      <c r="P42" s="19"/>
    </row>
    <row r="43" spans="2:19" ht="15.75" thickBot="1" x14ac:dyDescent="0.3">
      <c r="B43" s="61" t="s">
        <v>23</v>
      </c>
      <c r="C43" s="62">
        <f>SUM(C32:C38)</f>
        <v>311</v>
      </c>
      <c r="D43" s="63">
        <f>SUM(D32:D38)</f>
        <v>301</v>
      </c>
      <c r="E43" s="63">
        <f>SUM(E32:E38)</f>
        <v>311</v>
      </c>
      <c r="F43" s="63">
        <f>SUM(F32:F42)</f>
        <v>312</v>
      </c>
      <c r="G43" s="63">
        <f t="shared" ref="G43:H43" si="3">SUM(G32:G41)</f>
        <v>264</v>
      </c>
      <c r="H43" s="63">
        <f t="shared" si="3"/>
        <v>301</v>
      </c>
      <c r="M43" s="61" t="s">
        <v>23</v>
      </c>
      <c r="N43" s="62">
        <f>SUM(N32:N37)</f>
        <v>300</v>
      </c>
      <c r="O43" s="63">
        <f>SUM(O32:O38)</f>
        <v>306</v>
      </c>
      <c r="P43" s="63">
        <f>SUM(P32:P38)</f>
        <v>300</v>
      </c>
      <c r="Q43" s="63">
        <f>SUM(Q32:Q42)</f>
        <v>300</v>
      </c>
      <c r="R43" s="63">
        <f t="shared" ref="R43:S43" si="4">SUM(R32:R41)</f>
        <v>300</v>
      </c>
      <c r="S43" s="63">
        <f t="shared" si="4"/>
        <v>300</v>
      </c>
    </row>
    <row r="44" spans="2:19" x14ac:dyDescent="0.25">
      <c r="B44" s="60" t="s">
        <v>41</v>
      </c>
      <c r="C44" s="67">
        <f>3/C43*100</f>
        <v>0.96463022508038598</v>
      </c>
      <c r="D44" s="67">
        <f>17/D43*100</f>
        <v>5.6478405315614619</v>
      </c>
      <c r="E44" s="67">
        <f>6/E43*100</f>
        <v>1.929260450160772</v>
      </c>
      <c r="F44" s="67">
        <f>25/F43*100</f>
        <v>8.0128205128205128</v>
      </c>
      <c r="G44" s="67">
        <f>G33/G43*100</f>
        <v>2.6515151515151514</v>
      </c>
      <c r="H44" s="67">
        <f>11/H43*100</f>
        <v>3.6544850498338874</v>
      </c>
      <c r="M44" s="60" t="s">
        <v>41</v>
      </c>
      <c r="N44" s="67">
        <f>N33/N43*100</f>
        <v>2</v>
      </c>
      <c r="O44" s="67">
        <f>18/O43*100</f>
        <v>5.8823529411764701</v>
      </c>
      <c r="P44" s="67">
        <f>P33/P43*100</f>
        <v>2.666666666666667</v>
      </c>
      <c r="Q44" s="67">
        <f>18/Q43*100</f>
        <v>6</v>
      </c>
      <c r="R44" s="67">
        <f>R33/R43*100</f>
        <v>0.66666666666666674</v>
      </c>
      <c r="S44" s="67">
        <f>11/S43*100</f>
        <v>3.6666666666666665</v>
      </c>
    </row>
    <row r="45" spans="2:19" x14ac:dyDescent="0.25">
      <c r="B45" s="15" t="s">
        <v>41</v>
      </c>
      <c r="C45" s="68">
        <f>3/C32*100</f>
        <v>1.056338028169014</v>
      </c>
      <c r="D45" s="68">
        <f>17/D32*100</f>
        <v>6.8273092369477917</v>
      </c>
      <c r="E45" s="68">
        <f>6/E32*100</f>
        <v>2.1505376344086025</v>
      </c>
      <c r="F45" s="68">
        <f>25/F32*100</f>
        <v>11.061946902654867</v>
      </c>
      <c r="G45" s="68">
        <f>7/G32*100</f>
        <v>3.5714285714285712</v>
      </c>
      <c r="H45" s="68">
        <f>11/H32*100</f>
        <v>4.9107142857142856</v>
      </c>
      <c r="M45" s="15" t="s">
        <v>41</v>
      </c>
      <c r="N45" s="68">
        <f>6/N32*100</f>
        <v>2.2556390977443606</v>
      </c>
      <c r="O45" s="68"/>
      <c r="P45" s="68">
        <f>8/P32*100</f>
        <v>3.0188679245283021</v>
      </c>
      <c r="Q45" s="68">
        <f>18/Q32*100</f>
        <v>7.929515418502203</v>
      </c>
      <c r="R45" s="68">
        <f>2/R32*100</f>
        <v>0.95238095238095244</v>
      </c>
      <c r="S45" s="68">
        <f>11/S32*100</f>
        <v>5.1401869158878499</v>
      </c>
    </row>
    <row r="46" spans="2:19" x14ac:dyDescent="0.25">
      <c r="B46" s="60" t="s">
        <v>42</v>
      </c>
      <c r="C46" s="67" t="e">
        <f>C37/$C$17*100</f>
        <v>#DIV/0!</v>
      </c>
      <c r="D46" s="67">
        <f>D37/D43*100</f>
        <v>11.627906976744185</v>
      </c>
      <c r="E46" s="67">
        <f>E37/E43*100</f>
        <v>8.0385852090032159</v>
      </c>
      <c r="F46" s="67">
        <f>F37/F43*100</f>
        <v>19.230769230769234</v>
      </c>
      <c r="G46" s="67">
        <f t="shared" ref="G46:H46" si="5">G37/G43*100</f>
        <v>22.348484848484848</v>
      </c>
      <c r="H46" s="67">
        <f t="shared" si="5"/>
        <v>21.262458471760798</v>
      </c>
      <c r="M46" s="60" t="s">
        <v>42</v>
      </c>
      <c r="N46" s="67">
        <f>N37/N43*100</f>
        <v>9.3333333333333339</v>
      </c>
      <c r="O46" s="67">
        <f>O37/O43*100</f>
        <v>8.4967320261437909</v>
      </c>
      <c r="P46" s="67">
        <f>P37/P43*100</f>
        <v>9</v>
      </c>
      <c r="Q46" s="67">
        <f>Q37/Q43*100</f>
        <v>18.333333333333332</v>
      </c>
      <c r="R46" s="67">
        <f t="shared" ref="R46" si="6">R37/R43*100</f>
        <v>29.333333333333332</v>
      </c>
      <c r="S46" s="67">
        <f>S37/S43*100</f>
        <v>25</v>
      </c>
    </row>
    <row r="47" spans="2:19" x14ac:dyDescent="0.25">
      <c r="B47" s="69" t="s">
        <v>42</v>
      </c>
      <c r="C47" s="70">
        <v>0</v>
      </c>
      <c r="D47" s="70">
        <f>D38/D43*100</f>
        <v>0</v>
      </c>
      <c r="E47" s="70">
        <f>E38/E43*100</f>
        <v>0.32154340836012862</v>
      </c>
      <c r="F47" s="70">
        <f t="shared" ref="F47" si="7">F38/F43*100</f>
        <v>0.32051282051282048</v>
      </c>
      <c r="G47" s="70">
        <v>0</v>
      </c>
      <c r="H47" s="70">
        <v>0</v>
      </c>
      <c r="M47" s="69" t="s">
        <v>42</v>
      </c>
      <c r="N47" s="70">
        <v>0</v>
      </c>
      <c r="O47" s="70">
        <f>O38/O43*100</f>
        <v>0</v>
      </c>
      <c r="P47" s="70">
        <f>P38/P43*100</f>
        <v>0</v>
      </c>
      <c r="Q47" s="70">
        <f t="shared" ref="Q47" si="8">Q38/Q43*100</f>
        <v>0</v>
      </c>
      <c r="R47" s="70">
        <v>0</v>
      </c>
      <c r="S47" s="70">
        <v>0</v>
      </c>
    </row>
    <row r="48" spans="2:19" x14ac:dyDescent="0.25">
      <c r="B48" s="69" t="s">
        <v>43</v>
      </c>
      <c r="C48" s="70"/>
      <c r="D48" s="70"/>
      <c r="E48" s="70"/>
      <c r="F48" s="70"/>
      <c r="G48" s="70"/>
      <c r="H48" s="70"/>
      <c r="M48" s="69" t="s">
        <v>43</v>
      </c>
      <c r="N48" s="70"/>
      <c r="O48" s="70"/>
      <c r="P48" s="70"/>
      <c r="Q48" s="70"/>
      <c r="R48" s="70"/>
      <c r="S48" s="70"/>
    </row>
    <row r="50" spans="2:8" x14ac:dyDescent="0.25">
      <c r="B50" t="s">
        <v>46</v>
      </c>
    </row>
    <row r="53" spans="2:8" x14ac:dyDescent="0.25">
      <c r="C53" s="60" t="s">
        <v>28</v>
      </c>
      <c r="D53" s="60" t="s">
        <v>29</v>
      </c>
      <c r="E53" s="60" t="s">
        <v>30</v>
      </c>
      <c r="F53" s="60" t="s">
        <v>31</v>
      </c>
      <c r="G53" s="60" t="s">
        <v>32</v>
      </c>
      <c r="H53" s="60" t="s">
        <v>33</v>
      </c>
    </row>
    <row r="54" spans="2:8" x14ac:dyDescent="0.25">
      <c r="B54" t="s">
        <v>47</v>
      </c>
      <c r="C54" s="71">
        <v>0.99667774086378702</v>
      </c>
      <c r="D54" s="71">
        <v>5.6478405315614619</v>
      </c>
      <c r="E54" s="71">
        <v>1.929260450160772</v>
      </c>
      <c r="F54" s="71">
        <v>4.9668874172185431</v>
      </c>
      <c r="G54" s="71">
        <v>2.6515151515151514</v>
      </c>
      <c r="H54" s="71">
        <v>3.322259136212625</v>
      </c>
    </row>
    <row r="57" spans="2:8" x14ac:dyDescent="0.25">
      <c r="B57" t="s">
        <v>42</v>
      </c>
      <c r="C57">
        <v>7.7170418006430879</v>
      </c>
      <c r="D57">
        <v>11.627906976744185</v>
      </c>
      <c r="E57">
        <v>8.0385852090032159</v>
      </c>
      <c r="F57">
        <v>19.867549668874172</v>
      </c>
      <c r="G57">
        <v>22.348484848484848</v>
      </c>
      <c r="H57">
        <v>21.262458471760798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5- figure supplement 1 A</vt:lpstr>
      <vt:lpstr>Figure 5- figure supplement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 Laboratorio Gottifredi</cp:lastModifiedBy>
  <dcterms:created xsi:type="dcterms:W3CDTF">2022-10-31T20:22:20Z</dcterms:created>
  <dcterms:modified xsi:type="dcterms:W3CDTF">2022-11-16T14:11:01Z</dcterms:modified>
</cp:coreProperties>
</file>